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06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45621"/>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27" i="5"/>
  <c r="K14" i="5"/>
  <c r="D8" i="12"/>
  <c r="F12" i="11"/>
  <c r="E12" i="11"/>
  <c r="F11" i="11"/>
  <c r="E11" i="11"/>
  <c r="F10" i="11"/>
  <c r="E10" i="11"/>
  <c r="F9" i="11"/>
  <c r="E9" i="11"/>
  <c r="B8" i="8"/>
  <c r="B9" i="8" s="1"/>
  <c r="B10" i="8" s="1"/>
  <c r="B11" i="8" s="1"/>
  <c r="B12" i="8" s="1"/>
  <c r="B13" i="8" s="1"/>
  <c r="B14" i="8" s="1"/>
  <c r="B15" i="8" s="1"/>
  <c r="B16" i="8" s="1"/>
  <c r="B17" i="8" s="1"/>
  <c r="B18" i="8" s="1"/>
  <c r="B19" i="8" s="1"/>
  <c r="B20" i="8" s="1"/>
  <c r="B21" i="8" s="1"/>
  <c r="B22" i="8" s="1"/>
  <c r="B23" i="8" s="1"/>
  <c r="B24" i="8" s="1"/>
  <c r="B25" i="8" s="1"/>
  <c r="B26" i="8" s="1"/>
  <c r="B7" i="8"/>
  <c r="C13" i="11" l="1"/>
  <c r="E13" i="11"/>
  <c r="B13" i="11"/>
  <c r="D13" i="9"/>
  <c r="D12" i="11"/>
  <c r="D11" i="11"/>
  <c r="D10" i="11"/>
  <c r="C13" i="12"/>
  <c r="C9" i="7" s="1"/>
  <c r="G10" i="11"/>
  <c r="G12" i="11"/>
  <c r="H12" i="11" s="1"/>
  <c r="G11" i="11"/>
  <c r="H11" i="11" s="1"/>
  <c r="H10" i="11"/>
  <c r="G9" i="11"/>
  <c r="F10" i="7"/>
  <c r="D8" i="10"/>
  <c r="E8" i="10" s="1"/>
  <c r="C11" i="10" s="1"/>
  <c r="E12" i="5"/>
  <c r="F12" i="5" s="1"/>
  <c r="E28" i="5"/>
  <c r="I12" i="5"/>
  <c r="K12" i="5" s="1"/>
  <c r="D11" i="10" l="1"/>
  <c r="D13" i="11"/>
  <c r="C14" i="12"/>
  <c r="D14" i="12" s="1"/>
  <c r="F9" i="7"/>
  <c r="J12" i="5"/>
  <c r="J28" i="5" s="1"/>
  <c r="D32" i="5" s="1"/>
  <c r="I9" i="11"/>
  <c r="H9" i="11"/>
  <c r="H13" i="11" s="1"/>
  <c r="G9" i="9"/>
  <c r="I9" i="9" l="1"/>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<sst xmlns="http://schemas.openxmlformats.org/spreadsheetml/2006/main" count="150" uniqueCount="84">
  <si>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</si>
  <si>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</si>
  <si>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</si>
  <si>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</si>
  <si>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</si>
  <si>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</si>
  <si>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</si>
  <si>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</si>
  <si>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</si>
  <si>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</si>
  <si>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</si>
  <si>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</si>
  <si>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</si>
  <si>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</si>
  <si>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</si>
  <si>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</si>
  <si>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</si>
  <si>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</si>
  <si>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</si>
  <si>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</si>
  <si>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</si>
  <si>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</si>
  <si>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</si>
  <si>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</si>
  <si>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</si>
  <si>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</si>
  <si>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</si>
  <si>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</si>
  <si>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</si>
  <si>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</si>
  <si>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</si>
  <si>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</si>
  <si>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</si>
  <si>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</si>
  <si>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</si>
  <si>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</si>
  <si>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</si>
  <si>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</si>
  <si>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</si>
  <si>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</si>
  <si>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</si>
  <si>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</si>
  <si>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</si>
  <si>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</si>
  <si>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</si>
  <si>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</si>
  <si>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</si>
  <si>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</si>
  <si>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</si>
  <si>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</si>
  <si>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</si>
  <si>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</si>
  <si>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</si>
  <si>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</si>
  <si>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</si>
  <si>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</si>
  <si>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</si>
  <si>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</si>
  <si>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</si>
  <si>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</si>
  <si>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</si>
  <si>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</si>
  <si>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</si>
  <si>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nombre de salariées de retour de congé maternité*</t>
  </si>
  <si>
    <t>augmentées**</t>
  </si>
  <si>
    <t>** Les augmentations à prendre en compte sont celles qui sont intervenues pendant la période de référence et qui permettent de rattraper au moins la moyenne des augmentations survenues pendant le congé maternité.</t>
  </si>
  <si>
    <t>* Les salariées à considérer sont les salariées revenues de congés maternité (éventuellement prolongé par un congé parental) pendant la période de référence, uniquement lorsqu'une ou plusieurs augmentations ont eu lieu dans l'entreprise pendant la durée du congé maternité.</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</si>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</sst>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1">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topLeftCell="A4" zoomScale="80" zoomScaleNormal="80" workbookViewId="0">
      <selection activeCell="G34" sqref="G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76</v>
      </c>
      <c r="B3" s="81"/>
      <c r="C3" s="81"/>
      <c r="D3" s="81"/>
      <c r="E3" s="81"/>
      <c r="F3" s="81"/>
      <c r="G3" s="81"/>
      <c r="H3" s="81"/>
    </row>
    <row r="4" spans="1:11" ht="23.25" x14ac:dyDescent="0.35">
      <c r="A4" s="12" t="s">
        <v>78</v>
      </c>
      <c r="B4" s="81"/>
      <c r="C4" s="81"/>
      <c r="D4" s="81"/>
      <c r="E4" s="81"/>
      <c r="F4" s="81"/>
      <c r="G4" s="81"/>
      <c r="H4" s="81"/>
    </row>
    <row r="5" spans="1:11" ht="23.25" x14ac:dyDescent="0.35">
      <c r="A5" s="12" t="s">
        <v>77</v>
      </c>
      <c r="B5" s="81"/>
      <c r="C5" s="81"/>
      <c r="D5" s="81"/>
      <c r="E5" s="81"/>
      <c r="F5" s="81"/>
      <c r="G5" s="81"/>
      <c r="H5" s="81"/>
    </row>
    <row r="6" spans="1:11" ht="21" x14ac:dyDescent="0.35">
      <c r="A6" s="8"/>
    </row>
    <row r="7" spans="1:11" ht="21" x14ac:dyDescent="0.35">
      <c r="A7" s="49" t="s">
        <v>36</v>
      </c>
      <c r="B7" s="35"/>
      <c r="C7" s="74" t="s">
        <v>38</v>
      </c>
      <c r="D7" s="35" t="s">
        <v>82</v>
      </c>
    </row>
    <row r="8" spans="1:11" ht="44.25" customHeight="1" x14ac:dyDescent="0.25">
      <c r="A8" s="76" t="s">
        <v>37</v>
      </c>
      <c r="B8" s="77"/>
      <c r="C8" s="78">
        <v>0.05</v>
      </c>
      <c r="D8" s="86" t="s">
        <v>83</v>
      </c>
      <c r="E8" s="86"/>
      <c r="F8" s="86"/>
      <c r="G8" s="86"/>
      <c r="H8" s="86"/>
      <c r="I8" s="86"/>
      <c r="J8" s="86"/>
      <c r="K8" s="86"/>
    </row>
    <row r="10" spans="1:11" ht="45.75" customHeight="1" x14ac:dyDescent="0.25">
      <c r="A10" s="87" t="s">
        <v>2</v>
      </c>
      <c r="B10" s="87" t="s">
        <v>3</v>
      </c>
      <c r="C10" s="87" t="s">
        <v>41</v>
      </c>
      <c r="D10" s="87"/>
      <c r="E10" s="87" t="s">
        <v>42</v>
      </c>
      <c r="F10" s="87" t="s">
        <v>11</v>
      </c>
      <c r="G10" s="88" t="s">
        <v>24</v>
      </c>
      <c r="H10" s="89"/>
      <c r="I10" s="87" t="s">
        <v>8</v>
      </c>
      <c r="J10" s="87" t="s">
        <v>40</v>
      </c>
      <c r="K10" s="87" t="s">
        <v>9</v>
      </c>
    </row>
    <row r="11" spans="1:11" ht="23.25" x14ac:dyDescent="0.25">
      <c r="A11" s="87"/>
      <c r="B11" s="87"/>
      <c r="C11" s="9" t="s">
        <v>0</v>
      </c>
      <c r="D11" s="9" t="s">
        <v>1</v>
      </c>
      <c r="E11" s="87"/>
      <c r="F11" s="87"/>
      <c r="G11" s="9" t="s">
        <v>0</v>
      </c>
      <c r="H11" s="9" t="s">
        <v>1</v>
      </c>
      <c r="I11" s="87"/>
      <c r="J11" s="87"/>
      <c r="K11" s="87"/>
    </row>
    <row r="12" spans="1:11" ht="23.25" customHeight="1" x14ac:dyDescent="0.35">
      <c r="A12" s="87"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7"/>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7"/>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7"/>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7" t="s">
        <v>20</v>
      </c>
      <c r="B16" s="10" t="s">
        <v>7</v>
      </c>
      <c r="C16" s="19"/>
      <c r="D16" s="19"/>
      <c r="E16" s="20" t="str">
        <f t="shared" si="2"/>
        <v xml:space="preserve"> </v>
      </c>
      <c r="F16" s="20" t="str">
        <f t="shared" si="3"/>
        <v xml:space="preserve"> </v>
      </c>
      <c r="G16" s="21"/>
      <c r="H16" s="21"/>
      <c r="I16" s="22">
        <f t="shared" si="4"/>
        <v>0</v>
      </c>
      <c r="J16" s="22">
        <f t="shared" si="5"/>
        <v>0</v>
      </c>
      <c r="K16" s="23">
        <f t="shared" si="1"/>
        <v>0</v>
      </c>
    </row>
    <row r="17" spans="1:11" ht="23.25" x14ac:dyDescent="0.35">
      <c r="A17" s="87"/>
      <c r="B17" s="10" t="s">
        <v>4</v>
      </c>
      <c r="C17" s="19"/>
      <c r="D17" s="19"/>
      <c r="E17" s="20" t="str">
        <f t="shared" si="2"/>
        <v xml:space="preserve"> </v>
      </c>
      <c r="F17" s="20" t="str">
        <f t="shared" si="3"/>
        <v xml:space="preserve"> </v>
      </c>
      <c r="G17" s="21"/>
      <c r="H17" s="21"/>
      <c r="I17" s="22">
        <f t="shared" si="4"/>
        <v>0</v>
      </c>
      <c r="J17" s="22">
        <f t="shared" si="5"/>
        <v>0</v>
      </c>
      <c r="K17" s="23">
        <f t="shared" si="1"/>
        <v>0</v>
      </c>
    </row>
    <row r="18" spans="1:11" ht="23.25" x14ac:dyDescent="0.35">
      <c r="A18" s="87"/>
      <c r="B18" s="10" t="s">
        <v>5</v>
      </c>
      <c r="C18" s="24"/>
      <c r="D18" s="19"/>
      <c r="E18" s="20" t="str">
        <f t="shared" si="2"/>
        <v xml:space="preserve"> </v>
      </c>
      <c r="F18" s="20" t="str">
        <f t="shared" si="3"/>
        <v xml:space="preserve"> </v>
      </c>
      <c r="G18" s="21"/>
      <c r="H18" s="21"/>
      <c r="I18" s="22">
        <f t="shared" si="4"/>
        <v>0</v>
      </c>
      <c r="J18" s="22">
        <f t="shared" si="5"/>
        <v>0</v>
      </c>
      <c r="K18" s="23">
        <f t="shared" si="1"/>
        <v>0</v>
      </c>
    </row>
    <row r="19" spans="1:11" ht="23.25" x14ac:dyDescent="0.35">
      <c r="A19" s="87"/>
      <c r="B19" s="10" t="s">
        <v>6</v>
      </c>
      <c r="C19" s="24"/>
      <c r="D19" s="24"/>
      <c r="E19" s="20" t="str">
        <f t="shared" si="2"/>
        <v xml:space="preserve"> </v>
      </c>
      <c r="F19" s="20" t="str">
        <f t="shared" si="3"/>
        <v xml:space="preserve"> </v>
      </c>
      <c r="G19" s="21"/>
      <c r="H19" s="21"/>
      <c r="I19" s="22">
        <f t="shared" si="4"/>
        <v>0</v>
      </c>
      <c r="J19" s="22">
        <f t="shared" si="5"/>
        <v>0</v>
      </c>
      <c r="K19" s="23">
        <f t="shared" si="1"/>
        <v>0</v>
      </c>
    </row>
    <row r="20" spans="1:11" ht="23.25" customHeight="1" x14ac:dyDescent="0.35">
      <c r="A20" s="87" t="s">
        <v>39</v>
      </c>
      <c r="B20" s="10" t="s">
        <v>7</v>
      </c>
      <c r="C20" s="19"/>
      <c r="D20" s="19"/>
      <c r="E20" s="20" t="str">
        <f t="shared" si="2"/>
        <v xml:space="preserve"> </v>
      </c>
      <c r="F20" s="20" t="str">
        <f t="shared" si="3"/>
        <v xml:space="preserve"> </v>
      </c>
      <c r="G20" s="21"/>
      <c r="H20" s="21"/>
      <c r="I20" s="22">
        <f t="shared" si="4"/>
        <v>0</v>
      </c>
      <c r="J20" s="22">
        <f t="shared" si="5"/>
        <v>0</v>
      </c>
      <c r="K20" s="23">
        <f t="shared" si="1"/>
        <v>0</v>
      </c>
    </row>
    <row r="21" spans="1:11" ht="23.25" x14ac:dyDescent="0.35">
      <c r="A21" s="87"/>
      <c r="B21" s="10" t="s">
        <v>4</v>
      </c>
      <c r="C21" s="19"/>
      <c r="D21" s="19"/>
      <c r="E21" s="20" t="str">
        <f t="shared" si="2"/>
        <v xml:space="preserve"> </v>
      </c>
      <c r="F21" s="20" t="str">
        <f t="shared" si="3"/>
        <v xml:space="preserve"> </v>
      </c>
      <c r="G21" s="21"/>
      <c r="H21" s="21"/>
      <c r="I21" s="22">
        <f t="shared" si="4"/>
        <v>0</v>
      </c>
      <c r="J21" s="22">
        <f t="shared" si="5"/>
        <v>0</v>
      </c>
      <c r="K21" s="23">
        <f t="shared" si="1"/>
        <v>0</v>
      </c>
    </row>
    <row r="22" spans="1:11" ht="23.25" x14ac:dyDescent="0.35">
      <c r="A22" s="87"/>
      <c r="B22" s="10" t="s">
        <v>5</v>
      </c>
      <c r="C22" s="24"/>
      <c r="D22" s="24"/>
      <c r="E22" s="20" t="str">
        <f t="shared" si="2"/>
        <v xml:space="preserve"> </v>
      </c>
      <c r="F22" s="20" t="str">
        <f t="shared" si="3"/>
        <v xml:space="preserve"> </v>
      </c>
      <c r="G22" s="21"/>
      <c r="H22" s="21"/>
      <c r="I22" s="22">
        <f t="shared" si="4"/>
        <v>0</v>
      </c>
      <c r="J22" s="22">
        <f t="shared" si="5"/>
        <v>0</v>
      </c>
      <c r="K22" s="23">
        <f t="shared" si="1"/>
        <v>0</v>
      </c>
    </row>
    <row r="23" spans="1:11" ht="23.25" x14ac:dyDescent="0.35">
      <c r="A23" s="87"/>
      <c r="B23" s="10" t="s">
        <v>6</v>
      </c>
      <c r="C23" s="24"/>
      <c r="D23" s="24"/>
      <c r="E23" s="20" t="str">
        <f t="shared" si="2"/>
        <v xml:space="preserve"> </v>
      </c>
      <c r="F23" s="20" t="str">
        <f t="shared" si="3"/>
        <v xml:space="preserve"> </v>
      </c>
      <c r="G23" s="21"/>
      <c r="H23" s="21"/>
      <c r="I23" s="22">
        <f t="shared" si="4"/>
        <v>0</v>
      </c>
      <c r="J23" s="22">
        <f t="shared" si="5"/>
        <v>0</v>
      </c>
      <c r="K23" s="23">
        <f t="shared" si="1"/>
        <v>0</v>
      </c>
    </row>
    <row r="24" spans="1:11" ht="23.25" customHeight="1" x14ac:dyDescent="0.35">
      <c r="A24" s="87" t="s">
        <v>13</v>
      </c>
      <c r="B24" s="10" t="s">
        <v>7</v>
      </c>
      <c r="C24" s="19"/>
      <c r="D24" s="19"/>
      <c r="E24" s="20" t="str">
        <f t="shared" si="2"/>
        <v xml:space="preserve"> </v>
      </c>
      <c r="F24" s="20" t="str">
        <f t="shared" si="3"/>
        <v xml:space="preserve"> </v>
      </c>
      <c r="G24" s="21"/>
      <c r="H24" s="21"/>
      <c r="I24" s="22">
        <f t="shared" si="4"/>
        <v>0</v>
      </c>
      <c r="J24" s="22">
        <f t="shared" si="5"/>
        <v>0</v>
      </c>
      <c r="K24" s="23">
        <f t="shared" si="1"/>
        <v>0</v>
      </c>
    </row>
    <row r="25" spans="1:11" ht="23.25" x14ac:dyDescent="0.35">
      <c r="A25" s="87"/>
      <c r="B25" s="10" t="s">
        <v>4</v>
      </c>
      <c r="C25" s="19"/>
      <c r="D25" s="19"/>
      <c r="E25" s="20" t="str">
        <f t="shared" si="2"/>
        <v xml:space="preserve"> </v>
      </c>
      <c r="F25" s="20" t="str">
        <f t="shared" si="3"/>
        <v xml:space="preserve"> </v>
      </c>
      <c r="G25" s="21"/>
      <c r="H25" s="21"/>
      <c r="I25" s="22">
        <f t="shared" si="4"/>
        <v>0</v>
      </c>
      <c r="J25" s="22">
        <f t="shared" si="5"/>
        <v>0</v>
      </c>
      <c r="K25" s="23">
        <f t="shared" si="1"/>
        <v>0</v>
      </c>
    </row>
    <row r="26" spans="1:11" ht="23.25" x14ac:dyDescent="0.35">
      <c r="A26" s="87"/>
      <c r="B26" s="10" t="s">
        <v>5</v>
      </c>
      <c r="C26" s="24"/>
      <c r="D26" s="24"/>
      <c r="E26" s="20" t="str">
        <f t="shared" si="2"/>
        <v xml:space="preserve"> </v>
      </c>
      <c r="F26" s="20" t="str">
        <f t="shared" si="3"/>
        <v xml:space="preserve"> </v>
      </c>
      <c r="G26" s="21"/>
      <c r="H26" s="21"/>
      <c r="I26" s="22">
        <f t="shared" si="4"/>
        <v>0</v>
      </c>
      <c r="J26" s="22">
        <f t="shared" si="5"/>
        <v>0</v>
      </c>
      <c r="K26" s="23">
        <f t="shared" si="1"/>
        <v>0</v>
      </c>
    </row>
    <row r="27" spans="1:11" ht="23.25" x14ac:dyDescent="0.35">
      <c r="A27" s="87"/>
      <c r="B27" s="10" t="s">
        <v>6</v>
      </c>
      <c r="C27" s="24"/>
      <c r="D27" s="24"/>
      <c r="E27" s="20" t="str">
        <f t="shared" si="2"/>
        <v xml:space="preserve"> </v>
      </c>
      <c r="F27" s="20" t="str">
        <f t="shared" si="3"/>
        <v xml:space="preserve"> </v>
      </c>
      <c r="G27" s="21"/>
      <c r="H27" s="21"/>
      <c r="I27" s="22">
        <f t="shared" si="4"/>
        <v>0</v>
      </c>
      <c r="J27" s="22">
        <f t="shared" si="5"/>
        <v>0</v>
      </c>
      <c r="K27" s="23">
        <f t="shared" si="1"/>
        <v>0</v>
      </c>
    </row>
    <row r="28" spans="1:11" ht="36.75" customHeight="1" x14ac:dyDescent="0.25">
      <c r="A28" s="90" t="s">
        <v>29</v>
      </c>
      <c r="B28" s="90"/>
      <c r="C28" s="37" t="e">
        <f>SUMPRODUCT(C12:C27,G12:G27)/SUM(G12:G27)</f>
        <v>#DIV/0!</v>
      </c>
      <c r="D28" s="37" t="e">
        <f>SUMPRODUCT(D12:D27,H12:H27)/SUM(H12:H27)</f>
        <v>#DIV/0!</v>
      </c>
      <c r="E28" s="38" t="e">
        <f>IF(AND(C28&gt;0,D28&gt;0),(D28-C28)/D28," ")</f>
        <v>#DIV/0!</v>
      </c>
      <c r="F28" s="39"/>
      <c r="G28" s="84">
        <f>SUM(G12:H27)</f>
        <v>0</v>
      </c>
      <c r="H28" s="85"/>
      <c r="I28" s="39"/>
      <c r="J28" s="39">
        <f>SUM(J12:J27)</f>
        <v>0</v>
      </c>
      <c r="K28" s="36">
        <f>SUM(K12:K27)</f>
        <v>0</v>
      </c>
    </row>
    <row r="30" spans="1:11" s="81" customFormat="1" ht="23.25" x14ac:dyDescent="0.35">
      <c r="A30" s="82" t="s">
        <v>81</v>
      </c>
      <c r="B30" s="82"/>
      <c r="C30" s="82"/>
      <c r="H30" s="82"/>
    </row>
    <row r="31" spans="1:11" s="81" customFormat="1" ht="23.25" x14ac:dyDescent="0.35">
      <c r="A31" s="82" t="s">
        <v>79</v>
      </c>
      <c r="H31" s="82"/>
    </row>
    <row r="32" spans="1:11" ht="23.25" x14ac:dyDescent="0.35">
      <c r="A32" s="12" t="s">
        <v>19</v>
      </c>
      <c r="B32" s="5"/>
      <c r="D32" s="45" t="str">
        <f>IF(G28&gt;0,IF(J28&gt;=40%*G28,1,0),"#N/A")</f>
        <v>#N/A</v>
      </c>
      <c r="E32" s="13" t="str">
        <f>IF(D32=1,"Les effectifs valides représentent plus de 40 % des effectifs totaux.",IF(D32=0,"Les effectifs valides représentent moins de 40 % des effectifs totaux."," "))</f>
        <v xml:space="preserve"> </v>
      </c>
      <c r="H32" s="5"/>
    </row>
    <row r="33" spans="1:8" ht="23.25" x14ac:dyDescent="0.35">
      <c r="A33" s="12" t="s">
        <v>17</v>
      </c>
      <c r="B33" s="5"/>
      <c r="D33" s="15" t="str">
        <f>IF(D32=1,ABS(ROUND(100*K28,1)),IF(D32=0,"INCALCULABLE","#N/A"))</f>
        <v>#N/A</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E28" sqref="E28"/>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7" t="s">
        <v>2</v>
      </c>
      <c r="B7" s="87" t="s">
        <v>47</v>
      </c>
      <c r="C7" s="87"/>
      <c r="D7" s="87" t="s">
        <v>46</v>
      </c>
      <c r="E7" s="88" t="s">
        <v>24</v>
      </c>
      <c r="F7" s="89"/>
      <c r="G7" s="87" t="s">
        <v>8</v>
      </c>
      <c r="H7" s="87" t="s">
        <v>10</v>
      </c>
      <c r="I7" s="87" t="s">
        <v>9</v>
      </c>
    </row>
    <row r="8" spans="1:9" ht="23.25" x14ac:dyDescent="0.25">
      <c r="A8" s="87"/>
      <c r="B8" s="9" t="s">
        <v>0</v>
      </c>
      <c r="C8" s="9" t="s">
        <v>1</v>
      </c>
      <c r="D8" s="87"/>
      <c r="E8" s="9" t="s">
        <v>0</v>
      </c>
      <c r="F8" s="9" t="s">
        <v>1</v>
      </c>
      <c r="G8" s="87"/>
      <c r="H8" s="87"/>
      <c r="I8" s="87"/>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 t="shared" si="3"/>
        <v>0</v>
      </c>
    </row>
    <row r="13" spans="1:9" ht="34.5" customHeight="1" x14ac:dyDescent="0.25">
      <c r="A13" s="40" t="s">
        <v>29</v>
      </c>
      <c r="B13" s="41" t="e">
        <f>SUMPRODUCT(B9:B12,E9:E12)/SUM(E9:E12)</f>
        <v>#DIV/0!</v>
      </c>
      <c r="C13" s="41" t="e">
        <f>SUMPRODUCT(C9:C12,F9:F12)/SUM(F9:F12)</f>
        <v>#DIV/0!</v>
      </c>
      <c r="D13" s="38" t="e">
        <f>IF(AND(C13&gt;=0,B13&gt;=0),C13-B13," ")</f>
        <v>#DIV/0!</v>
      </c>
      <c r="E13" s="84">
        <f>SUM(E9:F12)</f>
        <v>0</v>
      </c>
      <c r="F13" s="85"/>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t="e">
        <f>IF(AND(H13&gt;=40%*E13,OR(B13&gt;0,C13&gt;0)),1,0)</f>
        <v>#DIV/0!</v>
      </c>
      <c r="D16" s="35" t="e">
        <f>IF(C16=1,"Il y a eu des augmentations et les effectifs valides représentent plus de 40 % des effectifs totaux.",IF(OR(B13&gt;0,C13&gt;0),"Les effectifs valides représentent moins de 40 % des effectifs totaux.","Il n'y a pas eu d'augmentations dans l'entreprise."))</f>
        <v>#DIV/0!</v>
      </c>
      <c r="F16" s="5"/>
    </row>
    <row r="17" spans="1:6" ht="23.25" x14ac:dyDescent="0.35">
      <c r="A17" s="12" t="s">
        <v>72</v>
      </c>
      <c r="C17" s="15" t="e">
        <f>IF(C16=1,ABS(ROUND(100*I13,1)),"INCALCULABLE")</f>
        <v>#DIV/0!</v>
      </c>
      <c r="D17" s="35" t="e">
        <f>IF(AND(I13&gt;=0.05%,C16=1),"Un écart d'augmentations est constaté en faveur des hommes.",IF(AND(I13&lt;=-0.05%,C16=1),"Un écart d'augmentations est constaté en faveur des femmes."," "))</f>
        <v>#DIV/0!</v>
      </c>
      <c r="F17" s="5"/>
    </row>
    <row r="18" spans="1:6" ht="23.25" x14ac:dyDescent="0.35">
      <c r="A18" s="12" t="s">
        <v>26</v>
      </c>
      <c r="C18" s="18" t="e">
        <f>IF('1- écart rémunération'!D32=1,IF(AND('1- écart rémunération'!D34&lt;MAX(barèmes!C5:C26), SIGN(I13)=-SIGN('1- écart rémunération'!K28)),MAX(barèmes!F5:F8),VLOOKUP(C17,barèmes!E5:F8,2)),VLOOKUP(C17,barèmes!E5:F8,2))</f>
        <v>#DIV/0!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A7:A8"/>
    <mergeCell ref="B7:C7"/>
    <mergeCell ref="D7:D8"/>
    <mergeCell ref="E13:F13"/>
    <mergeCell ref="E7:F7"/>
    <mergeCell ref="G7:G8"/>
    <mergeCell ref="H7:H8"/>
    <mergeCell ref="I7:I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G23" sqref="G23"/>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7" t="s">
        <v>2</v>
      </c>
      <c r="B7" s="87" t="s">
        <v>48</v>
      </c>
      <c r="C7" s="87"/>
      <c r="D7" s="87" t="s">
        <v>49</v>
      </c>
      <c r="E7" s="88" t="s">
        <v>24</v>
      </c>
      <c r="F7" s="89"/>
      <c r="G7" s="87" t="s">
        <v>8</v>
      </c>
      <c r="H7" s="87" t="s">
        <v>10</v>
      </c>
      <c r="I7" s="87" t="s">
        <v>9</v>
      </c>
    </row>
    <row r="8" spans="1:9" ht="23.25" x14ac:dyDescent="0.25">
      <c r="A8" s="87"/>
      <c r="B8" s="9" t="s">
        <v>0</v>
      </c>
      <c r="C8" s="9" t="s">
        <v>1</v>
      </c>
      <c r="D8" s="87"/>
      <c r="E8" s="9" t="s">
        <v>0</v>
      </c>
      <c r="F8" s="9" t="s">
        <v>1</v>
      </c>
      <c r="G8" s="87"/>
      <c r="H8" s="87"/>
      <c r="I8" s="87"/>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c r="C10" s="32"/>
      <c r="D10" s="20">
        <f t="shared" ref="D10:D12" si="0">IF(AND(C10&gt;=0,B10&gt;=0),C10-B10," ")</f>
        <v>0</v>
      </c>
      <c r="E10" s="75">
        <f>SUM('1- écart rémunération'!G16:G19)</f>
        <v>0</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c r="C11" s="32"/>
      <c r="D11" s="20">
        <f t="shared" si="0"/>
        <v>0</v>
      </c>
      <c r="E11" s="75">
        <f>SUM('1- écart rémunération'!G20:G23)</f>
        <v>0</v>
      </c>
      <c r="F11" s="75">
        <f>SUM('1- écart rémunération'!H20:H23)</f>
        <v>0</v>
      </c>
      <c r="G11" s="22">
        <f t="shared" si="1"/>
        <v>0</v>
      </c>
      <c r="H11" s="22">
        <f t="shared" si="2"/>
        <v>0</v>
      </c>
      <c r="I11" s="33">
        <f>IF(G11=1,D11*H11/H$13,0)</f>
        <v>0</v>
      </c>
    </row>
    <row r="12" spans="1:9" ht="23.25" customHeight="1" x14ac:dyDescent="0.35">
      <c r="A12" s="9" t="s">
        <v>13</v>
      </c>
      <c r="B12" s="32"/>
      <c r="C12" s="32"/>
      <c r="D12" s="20">
        <f t="shared" si="0"/>
        <v>0</v>
      </c>
      <c r="E12" s="75">
        <f>SUM('1- écart rémunération'!G24:G27)</f>
        <v>0</v>
      </c>
      <c r="F12" s="75">
        <f>SUM('1- écart rémunération'!H24:H27)</f>
        <v>0</v>
      </c>
      <c r="G12" s="22">
        <f t="shared" si="1"/>
        <v>0</v>
      </c>
      <c r="H12" s="22">
        <f t="shared" si="2"/>
        <v>0</v>
      </c>
      <c r="I12" s="33">
        <f>IF(G12=1,D12*H12/H$13,0)</f>
        <v>0</v>
      </c>
    </row>
    <row r="13" spans="1:9" ht="34.5" customHeight="1" x14ac:dyDescent="0.25">
      <c r="A13" s="40" t="s">
        <v>29</v>
      </c>
      <c r="B13" s="41" t="e">
        <f>SUMPRODUCT(B9:B12,E9:E12)/SUM(E9:E12)</f>
        <v>#DIV/0!</v>
      </c>
      <c r="C13" s="41" t="e">
        <f>SUMPRODUCT(C9:C12,F9:F12)/SUM(F9:F12)</f>
        <v>#DIV/0!</v>
      </c>
      <c r="D13" s="38" t="e">
        <f>IF(AND(C13&gt;=0,B13&gt;=0),C13-B13," ")</f>
        <v>#DIV/0!</v>
      </c>
      <c r="E13" s="84">
        <f>SUM(E9:F12)</f>
        <v>0</v>
      </c>
      <c r="F13" s="85"/>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t="e">
        <f>IF(AND(H13&gt;=40%*E13,OR(B13&gt;0,C13&gt;0)),1,0)</f>
        <v>#DIV/0!</v>
      </c>
      <c r="D16" s="35" t="e">
        <f>IF(C16=1,"Il y a eu des promotions et les effectifs valides représentent plus de 40 % des effectifs totaux.",IF(OR(B13&gt;0,C13&gt;0),"Les effectifs valides représentent moins de 40 % des effectifs totaux.","Il n'y a pas eu de promotions dans l'entreprise."))</f>
        <v>#DIV/0!</v>
      </c>
      <c r="F16" s="5"/>
    </row>
    <row r="17" spans="1:6" ht="23.25" x14ac:dyDescent="0.35">
      <c r="A17" s="12" t="s">
        <v>73</v>
      </c>
      <c r="C17" s="15" t="e">
        <f>IF(C16=1,ABS(ROUND(100*I13,1)),"INCALCULABLE")</f>
        <v>#DIV/0!</v>
      </c>
      <c r="D17" s="35" t="e">
        <f>IF(AND(I13&gt;=0.05%,C16=1),"Un écart de promotions est constaté en faveur des hommes.",IF(AND(I13&lt;=-0.05%,C16=1),"Un écart de promotions est constaté en faveur des femmes."," "))</f>
        <v>#DIV/0!</v>
      </c>
      <c r="F17" s="5"/>
    </row>
    <row r="18" spans="1:6" ht="23.25" x14ac:dyDescent="0.35">
      <c r="A18" s="12" t="s">
        <v>68</v>
      </c>
      <c r="C18" s="18" t="e">
        <f>IF('1- écart rémunération'!D32=1,IF(AND('1- écart rémunération'!D34&lt;MAX(barèmes!C5:C26), SIGN(I13)=-SIGN('1- écart rémunération'!K28)),MAX(barèmes!H5:I8),VLOOKUP(C17,barèmes!H5:I8,2)),VLOOKUP(C17,barèmes!H5:I8,2))</f>
        <v>#DIV/0!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0" zoomScaleNormal="80" workbookViewId="0">
      <selection activeCell="B8" sqref="B8:C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1" t="s">
        <v>58</v>
      </c>
      <c r="B1" s="92"/>
      <c r="C1" s="92"/>
      <c r="D1" s="92"/>
      <c r="E1" s="92"/>
      <c r="F1" s="92"/>
      <c r="G1" s="92"/>
      <c r="H1" s="92"/>
      <c r="I1" s="92"/>
      <c r="J1" s="92"/>
      <c r="K1" s="92"/>
      <c r="L1" s="92"/>
      <c r="M1" s="92"/>
    </row>
    <row r="3" spans="1:13" s="81" customFormat="1" ht="21" x14ac:dyDescent="0.35">
      <c r="A3" s="83" t="s">
        <v>76</v>
      </c>
    </row>
    <row r="4" spans="1:13" s="81" customFormat="1" ht="21" x14ac:dyDescent="0.35">
      <c r="A4" s="83" t="s">
        <v>78</v>
      </c>
    </row>
    <row r="6" spans="1:13" ht="74.25" customHeight="1" x14ac:dyDescent="0.25">
      <c r="A6" s="87"/>
      <c r="B6" s="87" t="s">
        <v>63</v>
      </c>
      <c r="C6" s="87"/>
      <c r="D6" s="87" t="s">
        <v>60</v>
      </c>
    </row>
    <row r="7" spans="1:13" ht="23.25" x14ac:dyDescent="0.25">
      <c r="A7" s="87"/>
      <c r="B7" s="9" t="s">
        <v>59</v>
      </c>
      <c r="C7" s="9" t="s">
        <v>64</v>
      </c>
      <c r="D7" s="87"/>
    </row>
    <row r="8" spans="1:13" ht="32.25" customHeight="1" x14ac:dyDescent="0.25">
      <c r="A8" s="40" t="s">
        <v>29</v>
      </c>
      <c r="B8" s="42"/>
      <c r="C8" s="42"/>
      <c r="D8" s="48" t="str">
        <f>IF(C12=1, IF(AND(C8&gt;=0,C8&lt;=B8),C8/B8,"ERREUR")," ")</f>
        <v xml:space="preserve"> </v>
      </c>
    </row>
    <row r="9" spans="1:13" s="30" customFormat="1" ht="99" customHeight="1" x14ac:dyDescent="0.35">
      <c r="A9" s="93" t="s">
        <v>66</v>
      </c>
      <c r="B9" s="94"/>
      <c r="C9" s="94"/>
      <c r="D9" s="94"/>
    </row>
    <row r="10" spans="1:13" s="30" customFormat="1" ht="76.5" customHeight="1" x14ac:dyDescent="0.25">
      <c r="A10" s="95" t="s">
        <v>65</v>
      </c>
      <c r="B10" s="96"/>
      <c r="C10" s="96"/>
      <c r="D10" s="96"/>
    </row>
    <row r="12" spans="1:13" ht="23.25" x14ac:dyDescent="0.35">
      <c r="A12" s="12" t="s">
        <v>19</v>
      </c>
      <c r="C12" s="49" t="str">
        <f>IF(ISBLANK(B8),"#N/A",IF(B8&gt;0,1,0))</f>
        <v>#N/A</v>
      </c>
      <c r="D12" s="35" t="str">
        <f>IF(C12=1,"Il y a eu au moins un retour de congé maternité avec augmentation pendant ce congé.",IF(C12=0,"Il n'y a pas eu de retour de congé maternité avec augmentation pendant ce congé."," "))</f>
        <v xml:space="preserve"> </v>
      </c>
      <c r="E12" s="5"/>
    </row>
    <row r="13" spans="1:13" ht="71.25" customHeight="1" x14ac:dyDescent="0.35">
      <c r="A13" s="97" t="s">
        <v>62</v>
      </c>
      <c r="B13" s="97"/>
      <c r="C13" s="34" t="str">
        <f>IF(C12=1,ABS(ROUND(100*D8,1)),IF(C12=0,"INCALCULABLE","#N/A"))</f>
        <v>#N/A</v>
      </c>
      <c r="D13" s="50"/>
      <c r="E13" s="35"/>
    </row>
    <row r="14" spans="1:13" ht="44.25" customHeight="1" x14ac:dyDescent="0.25">
      <c r="A14" s="51" t="s">
        <v>68</v>
      </c>
      <c r="B14" s="52"/>
      <c r="C14" s="53" t="e">
        <f>VLOOKUP(C13,barèmes!K5:L6,2)</f>
        <v>#N/A</v>
      </c>
      <c r="D14" s="86" t="e">
        <f>IF(C14=0,"La loi sur les augmentations au retour de congé maternité n'a pas été appliquée à tous les salariés. Aucun point n'est accordé.",IF(C14=MAX(barèmes!L5:L6),"La loi sur les augmentations au retour de congé maternité a été appliquée à tous les salariés. Tous les points sont accordés."," "))</f>
        <v>#N/A</v>
      </c>
      <c r="E14" s="86"/>
      <c r="F14" s="86"/>
      <c r="G14" s="86"/>
      <c r="H14" s="86"/>
      <c r="I14" s="86"/>
      <c r="J14" s="86"/>
      <c r="K14" s="86"/>
      <c r="L14" s="86"/>
      <c r="M14" s="86"/>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E20" sqref="E20"/>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76</v>
      </c>
    </row>
    <row r="4" spans="1:5" s="81" customFormat="1" ht="21" x14ac:dyDescent="0.35">
      <c r="A4" s="83" t="s">
        <v>78</v>
      </c>
    </row>
    <row r="6" spans="1:5" ht="74.25" customHeight="1" x14ac:dyDescent="0.25">
      <c r="A6" s="87"/>
      <c r="B6" s="88" t="s">
        <v>27</v>
      </c>
      <c r="C6" s="98"/>
      <c r="D6" s="89"/>
      <c r="E6" s="87" t="s">
        <v>30</v>
      </c>
    </row>
    <row r="7" spans="1:5" ht="23.25" x14ac:dyDescent="0.25">
      <c r="A7" s="87"/>
      <c r="B7" s="9" t="s">
        <v>0</v>
      </c>
      <c r="C7" s="9" t="s">
        <v>1</v>
      </c>
      <c r="D7" s="9" t="s">
        <v>12</v>
      </c>
      <c r="E7" s="87"/>
    </row>
    <row r="8" spans="1:5" ht="45" customHeight="1" x14ac:dyDescent="0.25">
      <c r="A8" s="40" t="s">
        <v>29</v>
      </c>
      <c r="B8" s="42"/>
      <c r="C8" s="42"/>
      <c r="D8" s="43">
        <f>B8+C8</f>
        <v>0</v>
      </c>
      <c r="E8" s="44" t="str">
        <f>IF(D8=10,MIN(B8,C8),"TOTAL différent de 10")</f>
        <v>TOTAL différent de 10</v>
      </c>
    </row>
    <row r="9" spans="1:5" s="30" customFormat="1" ht="23.25" customHeight="1" x14ac:dyDescent="0.35">
      <c r="A9" s="31" t="s">
        <v>28</v>
      </c>
      <c r="B9" s="26"/>
      <c r="C9" s="26"/>
      <c r="D9" s="26"/>
      <c r="E9" s="27"/>
    </row>
    <row r="11" spans="1:5" ht="68.25" customHeight="1" x14ac:dyDescent="0.35">
      <c r="A11" s="97" t="s">
        <v>33</v>
      </c>
      <c r="B11" s="92"/>
      <c r="C11" s="79" t="str">
        <f>E8</f>
        <v>TOTAL différent de 10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 xml:space="preserve"> </v>
      </c>
    </row>
    <row r="12" spans="1:5" ht="23.25" x14ac:dyDescent="0.35">
      <c r="A12" s="12" t="s">
        <v>32</v>
      </c>
      <c r="C12" s="80" t="e">
        <f>VLOOKUP(C11,barèmes!N5:O7,2)</f>
        <v>#N/A</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D19" sqref="D19"/>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74</v>
      </c>
    </row>
    <row r="6" spans="1:6" ht="50.1" customHeight="1" thickTop="1" thickBot="1" x14ac:dyDescent="0.3">
      <c r="A6" s="2" t="s">
        <v>54</v>
      </c>
      <c r="B6" s="54" t="str">
        <f>'1- écart rémunération'!D32</f>
        <v>#N/A</v>
      </c>
      <c r="C6" s="55" t="str">
        <f>'1- écart rémunération'!D33</f>
        <v>#N/A</v>
      </c>
      <c r="D6" s="54" t="str">
        <f>IF(B6=1,'1- écart rémunération'!D34," ")</f>
        <v xml:space="preserve"> </v>
      </c>
      <c r="E6" s="61">
        <v>40</v>
      </c>
      <c r="F6" s="61" t="e">
        <f>B6*E6</f>
        <v>#VALUE!</v>
      </c>
    </row>
    <row r="7" spans="1:6" ht="50.1" customHeight="1" thickBot="1" x14ac:dyDescent="0.3">
      <c r="A7" s="3" t="s">
        <v>55</v>
      </c>
      <c r="B7" s="56" t="e">
        <f>'2- écart augmentations'!C16</f>
        <v>#DIV/0!</v>
      </c>
      <c r="C7" s="56" t="e">
        <f>'2- écart augmentations'!C17</f>
        <v>#DIV/0!</v>
      </c>
      <c r="D7" s="56" t="e">
        <f>IF(B7=1,'2- écart augmentations'!C18," ")</f>
        <v>#DIV/0!</v>
      </c>
      <c r="E7" s="62">
        <v>20</v>
      </c>
      <c r="F7" s="62" t="e">
        <f t="shared" ref="F7:F10" si="0">B7*E7</f>
        <v>#DIV/0!</v>
      </c>
    </row>
    <row r="8" spans="1:6" ht="50.1" customHeight="1" thickBot="1" x14ac:dyDescent="0.3">
      <c r="A8" s="4" t="s">
        <v>56</v>
      </c>
      <c r="B8" s="57" t="e">
        <f>'3- écart promotions'!C16</f>
        <v>#DIV/0!</v>
      </c>
      <c r="C8" s="58" t="e">
        <f>'3- écart promotions'!C17</f>
        <v>#DIV/0!</v>
      </c>
      <c r="D8" s="57" t="e">
        <f>IF(B8=1,'3- écart promotions'!C18," ")</f>
        <v>#DIV/0!</v>
      </c>
      <c r="E8" s="63">
        <v>15</v>
      </c>
      <c r="F8" s="63" t="e">
        <f>B8*E8</f>
        <v>#DIV/0!</v>
      </c>
    </row>
    <row r="9" spans="1:6" ht="50.1" customHeight="1" thickBot="1" x14ac:dyDescent="0.3">
      <c r="A9" s="3" t="s">
        <v>67</v>
      </c>
      <c r="B9" s="56" t="str">
        <f>'4- AI maternité'!C12</f>
        <v>#N/A</v>
      </c>
      <c r="C9" s="59" t="str">
        <f>'4- AI maternité'!C13</f>
        <v>#N/A</v>
      </c>
      <c r="D9" s="59" t="str">
        <f>IF(B9=1,'4- AI maternité'!C14," ")</f>
        <v xml:space="preserve"> </v>
      </c>
      <c r="E9" s="62">
        <v>15</v>
      </c>
      <c r="F9" s="62" t="e">
        <f t="shared" si="0"/>
        <v>#VALUE!</v>
      </c>
    </row>
    <row r="10" spans="1:6" ht="60.75" customHeight="1" x14ac:dyDescent="0.25">
      <c r="A10" s="25" t="s">
        <v>57</v>
      </c>
      <c r="B10" s="60">
        <v>1</v>
      </c>
      <c r="C10" s="60" t="str">
        <f>'5- 10 + hautes rému'!C11</f>
        <v>TOTAL différent de 10</v>
      </c>
      <c r="D10" s="60" t="e">
        <f>IF(B10=1,'5- 10 + hautes rému'!C12," ")</f>
        <v>#N/A</v>
      </c>
      <c r="E10" s="64">
        <v>10</v>
      </c>
      <c r="F10" s="64">
        <f t="shared" si="0"/>
        <v>10</v>
      </c>
    </row>
    <row r="11" spans="1:6" ht="45" customHeight="1" x14ac:dyDescent="0.25">
      <c r="A11" s="66" t="s">
        <v>70</v>
      </c>
      <c r="B11" s="67"/>
      <c r="C11" s="67"/>
      <c r="D11" s="68" t="e">
        <f>SUM(D6:D10)</f>
        <v>#DIV/0!</v>
      </c>
      <c r="E11" s="69"/>
      <c r="F11" s="69" t="e">
        <f>SUM(F6:F10)</f>
        <v>#VALUE!</v>
      </c>
    </row>
    <row r="12" spans="1:6" ht="45" customHeight="1" x14ac:dyDescent="0.25">
      <c r="A12" s="70" t="s">
        <v>69</v>
      </c>
      <c r="B12" s="71"/>
      <c r="C12" s="71"/>
      <c r="D12" s="72" t="e">
        <f>IF(F11&gt;=75,D11*100/F11,"INCALCULABLE")</f>
        <v>#VALUE!</v>
      </c>
      <c r="E12" s="73"/>
      <c r="F12" s="73">
        <v>100</v>
      </c>
    </row>
    <row r="13" spans="1:6" ht="21" x14ac:dyDescent="0.35">
      <c r="A13" s="35" t="e">
        <f>IF(F11&lt;75,"L'index est incalculable car le nombre de points maximum des indicateurs calculables est inférieur à 75.",IF(AND(F11&gt;=75,F11&lt;100),"Le total des indicateurs calculables est ramené sur 100 points en appliquant la règle de la proportionnalité."," "))</f>
        <v>#VALUE!</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71</v>
      </c>
    </row>
    <row r="3" spans="2:15" ht="81.75" customHeight="1" x14ac:dyDescent="0.25">
      <c r="B3" s="99" t="s">
        <v>51</v>
      </c>
      <c r="C3" s="99"/>
      <c r="E3" s="99" t="s">
        <v>52</v>
      </c>
      <c r="F3" s="99"/>
      <c r="H3" s="100" t="s">
        <v>53</v>
      </c>
      <c r="I3" s="100"/>
      <c r="K3" s="100" t="s">
        <v>61</v>
      </c>
      <c r="L3" s="100"/>
      <c r="N3" s="99" t="s">
        <v>31</v>
      </c>
      <c r="O3" s="99"/>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Laurence MECHIN</cp:lastModifiedBy>
  <cp:lastPrinted>2018-12-21T13:20:43Z</cp:lastPrinted>
  <dcterms:created xsi:type="dcterms:W3CDTF">2018-06-27T07:13:52Z</dcterms:created>
  <dcterms:modified xsi:type="dcterms:W3CDTF">2019-02-18T08:12:37Z</dcterms:modified>
</cp:coreProperties>
</file>